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210" windowHeight="8115" firstSheet="2" activeTab="5"/>
  </bookViews>
  <sheets>
    <sheet name="收支預計表" sheetId="1" r:id="rId1"/>
    <sheet name="餘絀撥補預計表" sheetId="2" r:id="rId2"/>
    <sheet name="資產負債預計表" sheetId="3" r:id="rId3"/>
    <sheet name="現金流量預計表" sheetId="4" r:id="rId4"/>
    <sheet name="專案支出明細表" sheetId="5" r:id="rId5"/>
    <sheet name="業務發展支出明細表" sheetId="6" r:id="rId6"/>
    <sheet name="利息收入分析表" sheetId="7" r:id="rId7"/>
  </sheets>
  <definedNames/>
  <calcPr fullCalcOnLoad="1"/>
</workbook>
</file>

<file path=xl/comments1.xml><?xml version="1.0" encoding="utf-8"?>
<comments xmlns="http://schemas.openxmlformats.org/spreadsheetml/2006/main">
  <authors>
    <author>廖淑慧</author>
  </authors>
  <commentList>
    <comment ref="B14" authorId="0">
      <text>
        <r>
          <rPr>
            <b/>
            <sz val="9"/>
            <rFont val="新細明體"/>
            <family val="1"/>
          </rPr>
          <t xml:space="preserve">公債保管費用
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<sst xmlns="http://schemas.openxmlformats.org/spreadsheetml/2006/main" count="120" uniqueCount="91">
  <si>
    <t>保險業務發展基金</t>
  </si>
  <si>
    <t>收支預計表</t>
  </si>
  <si>
    <t>前年度決算數</t>
  </si>
  <si>
    <t>本年度預算數</t>
  </si>
  <si>
    <t>比較增減</t>
  </si>
  <si>
    <t>金額</t>
  </si>
  <si>
    <t>%</t>
  </si>
  <si>
    <t>單位：新台幣千元</t>
  </si>
  <si>
    <t>一、總收入</t>
  </si>
  <si>
    <t>二、總支出</t>
  </si>
  <si>
    <t xml:space="preserve">   利息收入</t>
  </si>
  <si>
    <t xml:space="preserve">   什項收入</t>
  </si>
  <si>
    <t xml:space="preserve">  業務發展支出</t>
  </si>
  <si>
    <t xml:space="preserve">  專案支出</t>
  </si>
  <si>
    <t xml:space="preserve">  什項支出</t>
  </si>
  <si>
    <t>備註</t>
  </si>
  <si>
    <r>
      <t>本年度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預算數</t>
    </r>
  </si>
  <si>
    <r>
      <t>前年度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決算數</t>
    </r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</si>
  <si>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</si>
  <si>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t>三、本年度短絀</t>
  </si>
  <si>
    <t>賸餘之部</t>
  </si>
  <si>
    <t>分配之部</t>
  </si>
  <si>
    <t>留存本基金。</t>
  </si>
  <si>
    <t>現金流量預計表</t>
  </si>
  <si>
    <t>期末現金及約當現金</t>
  </si>
  <si>
    <t>資產負債預計表</t>
  </si>
  <si>
    <t>會計科目</t>
  </si>
  <si>
    <t>上年度預算數</t>
  </si>
  <si>
    <r>
      <t>本年度與上年度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比較增減(-)數</t>
    </r>
  </si>
  <si>
    <t>基金及餘絀</t>
  </si>
  <si>
    <t>資產</t>
  </si>
  <si>
    <t>合        計</t>
  </si>
  <si>
    <t>合       計</t>
  </si>
  <si>
    <t xml:space="preserve">  流動資產</t>
  </si>
  <si>
    <t xml:space="preserve">    銀行存款</t>
  </si>
  <si>
    <t xml:space="preserve">  固定資產</t>
  </si>
  <si>
    <t xml:space="preserve">    土地及房屋</t>
  </si>
  <si>
    <t xml:space="preserve">  餘絀</t>
  </si>
  <si>
    <t xml:space="preserve">    累積餘絀</t>
  </si>
  <si>
    <t xml:space="preserve">    本期餘絀</t>
  </si>
  <si>
    <t xml:space="preserve">    應收款項</t>
  </si>
  <si>
    <t>詳收支預計表。</t>
  </si>
  <si>
    <t xml:space="preserve">  長期債券投資</t>
  </si>
  <si>
    <t xml:space="preserve">    應收利息</t>
  </si>
  <si>
    <t>說明</t>
  </si>
  <si>
    <t>業務發展支出明細表</t>
  </si>
  <si>
    <t>補助經費</t>
  </si>
  <si>
    <t>專案支出明細表</t>
  </si>
  <si>
    <r>
      <t>上年度</t>
    </r>
    <r>
      <rPr>
        <sz val="12"/>
        <rFont val="標楷體"/>
        <family val="4"/>
      </rPr>
      <t>預算數</t>
    </r>
  </si>
  <si>
    <t>保險業務發展基金</t>
  </si>
  <si>
    <t>利息收入分析表</t>
  </si>
  <si>
    <t>單位：新台幣千元</t>
  </si>
  <si>
    <t>明細科目</t>
  </si>
  <si>
    <t>營運量</t>
  </si>
  <si>
    <t>利率</t>
  </si>
  <si>
    <t>期限</t>
  </si>
  <si>
    <t>利息</t>
  </si>
  <si>
    <t>說明</t>
  </si>
  <si>
    <t>活期存款</t>
  </si>
  <si>
    <t>不定</t>
  </si>
  <si>
    <t>定期存款</t>
  </si>
  <si>
    <t>公債</t>
  </si>
  <si>
    <t>溢價購入</t>
  </si>
  <si>
    <t>合            計</t>
  </si>
  <si>
    <t>餘絀撥補預計表</t>
  </si>
  <si>
    <t>科           目</t>
  </si>
  <si>
    <t>說              明</t>
  </si>
  <si>
    <t xml:space="preserve">     本年度短絀</t>
  </si>
  <si>
    <t xml:space="preserve">     前期未分配賸餘</t>
  </si>
  <si>
    <t>名稱</t>
  </si>
  <si>
    <t>業務活動之現金流量</t>
  </si>
  <si>
    <t>92年購入部分</t>
  </si>
  <si>
    <t>期初現金及約當現金</t>
  </si>
  <si>
    <t xml:space="preserve">     調整非現金項目</t>
  </si>
  <si>
    <t xml:space="preserve">  業務活動之淨現金流出</t>
  </si>
  <si>
    <t>中華民國 96 年度</t>
  </si>
  <si>
    <t>中華民國 96 年度</t>
  </si>
  <si>
    <t>中華民國 96 年 12 月 31 日</t>
  </si>
  <si>
    <t>負債</t>
  </si>
  <si>
    <t>應付款項</t>
  </si>
  <si>
    <t xml:space="preserve">  流動負債</t>
  </si>
  <si>
    <t>財團法人保險事業發展中心132,044千元，中華民國產險公會49,300千元，及中華民國壽險公會49,003千元。</t>
  </si>
  <si>
    <t xml:space="preserve">         應收款項淨增</t>
  </si>
  <si>
    <t xml:space="preserve">         應收利息淨增</t>
  </si>
  <si>
    <t>投資活動之現金流量</t>
  </si>
  <si>
    <t xml:space="preserve">         長期投資溢價攤銷</t>
  </si>
  <si>
    <t xml:space="preserve">  投資活動之淨現金流入</t>
  </si>
  <si>
    <t>現金及約當現金淨增</t>
  </si>
  <si>
    <t xml:space="preserve">       收回長期投資</t>
  </si>
  <si>
    <t>補助相關學術團體機構或個人辦理與保險業務發展有關計畫。</t>
  </si>
  <si>
    <t>未分配賸餘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</si>
</sst>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0"/>
    <numFmt numFmtId="179" formatCode="&quot;$&quot;#,##0_);\(&quot;$&quot;#,##0\)"/>
    <numFmt numFmtId="180" formatCode="_-* #,##0.0_-;\-* #,##0.0_-;_-* &quot;-&quot;??_-;_-@_-"/>
    <numFmt numFmtId="181" formatCode="_-* #,##0_-;\-* #,##0_-;_-* &quot;-&quot;??_-;_-@_-"/>
    <numFmt numFmtId="182" formatCode="0.00_ "/>
    <numFmt numFmtId="183" formatCode="0.000_ "/>
    <numFmt numFmtId="184" formatCode="_-* #,##0.000_-;\-* #,##0.000_-;_-* &quot;-&quot;???_-;_-@_-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2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  <font>
      <b/>
      <sz val="9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b/>
      <sz val="12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wrapText="1"/>
    </xf>
    <xf numFmtId="41" fontId="5" fillId="0" borderId="3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center"/>
    </xf>
    <xf numFmtId="41" fontId="5" fillId="0" borderId="2" xfId="0" applyNumberFormat="1" applyFont="1" applyBorder="1" applyAlignment="1">
      <alignment/>
    </xf>
    <xf numFmtId="10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41" fontId="7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1" fontId="5" fillId="0" borderId="9" xfId="0" applyNumberFormat="1" applyFont="1" applyBorder="1" applyAlignment="1">
      <alignment vertical="center"/>
    </xf>
    <xf numFmtId="43" fontId="5" fillId="0" borderId="6" xfId="0" applyNumberFormat="1" applyFont="1" applyBorder="1" applyAlignment="1">
      <alignment horizontal="center" vertical="center"/>
    </xf>
    <xf numFmtId="4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0" fontId="5" fillId="0" borderId="3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0" fontId="5" fillId="0" borderId="2" xfId="0" applyFont="1" applyBorder="1" applyAlignment="1">
      <alignment vertical="top"/>
    </xf>
    <xf numFmtId="41" fontId="6" fillId="0" borderId="2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3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1" fontId="5" fillId="0" borderId="3" xfId="0" applyNumberFormat="1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4" sqref="F14"/>
    </sheetView>
  </sheetViews>
  <sheetFormatPr defaultColWidth="9.00390625" defaultRowHeight="16.5"/>
  <cols>
    <col min="1" max="1" width="11.375" style="0" customWidth="1"/>
    <col min="2" max="2" width="18.625" style="0" customWidth="1"/>
    <col min="3" max="3" width="12.125" style="0" customWidth="1"/>
    <col min="4" max="4" width="11.625" style="0" customWidth="1"/>
    <col min="5" max="5" width="10.75390625" style="0" customWidth="1"/>
    <col min="6" max="6" width="11.00390625" style="0" customWidth="1"/>
    <col min="7" max="7" width="7.375" style="0" customWidth="1"/>
  </cols>
  <sheetData>
    <row r="1" spans="1:7" ht="21">
      <c r="A1" s="45" t="s">
        <v>0</v>
      </c>
      <c r="B1" s="45"/>
      <c r="C1" s="45"/>
      <c r="D1" s="45"/>
      <c r="E1" s="45"/>
      <c r="F1" s="45"/>
      <c r="G1" s="45"/>
    </row>
    <row r="2" spans="1:7" ht="32.25">
      <c r="A2" s="46" t="s">
        <v>1</v>
      </c>
      <c r="B2" s="46"/>
      <c r="C2" s="46"/>
      <c r="D2" s="46"/>
      <c r="E2" s="46"/>
      <c r="F2" s="46"/>
      <c r="G2" s="46"/>
    </row>
    <row r="3" spans="1:7" ht="16.5">
      <c r="A3" s="47" t="s">
        <v>75</v>
      </c>
      <c r="B3" s="47"/>
      <c r="C3" s="47"/>
      <c r="D3" s="47"/>
      <c r="E3" s="47"/>
      <c r="F3" s="47"/>
      <c r="G3" s="47"/>
    </row>
    <row r="4" spans="1:7" ht="16.5">
      <c r="A4" s="5"/>
      <c r="B4" s="5"/>
      <c r="C4" s="5"/>
      <c r="D4" s="5"/>
      <c r="E4" s="5"/>
      <c r="F4" s="5" t="s">
        <v>7</v>
      </c>
      <c r="G4" s="5"/>
    </row>
    <row r="5" spans="1:7" ht="16.5">
      <c r="A5" s="49" t="s">
        <v>17</v>
      </c>
      <c r="B5" s="51" t="s">
        <v>18</v>
      </c>
      <c r="C5" s="49" t="s">
        <v>16</v>
      </c>
      <c r="D5" s="49" t="s">
        <v>48</v>
      </c>
      <c r="E5" s="48" t="s">
        <v>4</v>
      </c>
      <c r="F5" s="48"/>
      <c r="G5" s="48" t="s">
        <v>15</v>
      </c>
    </row>
    <row r="6" spans="1:7" ht="16.5">
      <c r="A6" s="50"/>
      <c r="B6" s="50"/>
      <c r="C6" s="52"/>
      <c r="D6" s="52"/>
      <c r="E6" s="28" t="s">
        <v>5</v>
      </c>
      <c r="F6" s="6" t="s">
        <v>6</v>
      </c>
      <c r="G6" s="53"/>
    </row>
    <row r="7" spans="1:7" ht="45" customHeight="1">
      <c r="A7" s="10">
        <f>A8+A9</f>
        <v>44302</v>
      </c>
      <c r="B7" s="8" t="s">
        <v>8</v>
      </c>
      <c r="C7" s="8">
        <f>SUM(C8:C9)</f>
        <v>58860</v>
      </c>
      <c r="D7" s="10">
        <f>SUM(D8:D9)</f>
        <v>61075</v>
      </c>
      <c r="E7" s="8">
        <f>C7-D7</f>
        <v>-2215</v>
      </c>
      <c r="F7" s="30">
        <f>E7/D7*100</f>
        <v>-3.6266884977486695</v>
      </c>
      <c r="G7" s="12"/>
    </row>
    <row r="8" spans="1:7" ht="45" customHeight="1">
      <c r="A8" s="11">
        <v>44302</v>
      </c>
      <c r="B8" s="9" t="s">
        <v>10</v>
      </c>
      <c r="C8" s="9">
        <f>'利息收入分析表'!E17</f>
        <v>58860</v>
      </c>
      <c r="D8" s="11">
        <v>61075</v>
      </c>
      <c r="E8" s="9">
        <f aca="true" t="shared" si="0" ref="E8:E18">C8-D8</f>
        <v>-2215</v>
      </c>
      <c r="F8" s="31">
        <f>E8/D8*100</f>
        <v>-3.6266884977486695</v>
      </c>
      <c r="G8" s="13"/>
    </row>
    <row r="9" spans="1:7" ht="45" customHeight="1">
      <c r="A9" s="11">
        <v>0</v>
      </c>
      <c r="B9" s="9" t="s">
        <v>11</v>
      </c>
      <c r="C9" s="9"/>
      <c r="D9" s="11">
        <v>0</v>
      </c>
      <c r="E9" s="9">
        <f t="shared" si="0"/>
        <v>0</v>
      </c>
      <c r="F9" s="31"/>
      <c r="G9" s="13"/>
    </row>
    <row r="10" spans="1:7" ht="45" customHeight="1">
      <c r="A10" s="11"/>
      <c r="B10" s="9"/>
      <c r="C10" s="27"/>
      <c r="D10" s="11"/>
      <c r="E10" s="9"/>
      <c r="F10" s="31"/>
      <c r="G10" s="13"/>
    </row>
    <row r="11" spans="1:7" ht="45" customHeight="1">
      <c r="A11" s="11">
        <f>A12+A13+A14</f>
        <v>248955</v>
      </c>
      <c r="B11" s="9" t="s">
        <v>9</v>
      </c>
      <c r="C11" s="9">
        <f>SUM(C12:C14)</f>
        <v>238527</v>
      </c>
      <c r="D11" s="11">
        <f>SUM(D12:D15)</f>
        <v>250653</v>
      </c>
      <c r="E11" s="9">
        <f t="shared" si="0"/>
        <v>-12126</v>
      </c>
      <c r="F11" s="31">
        <f>E11/D11*100</f>
        <v>-4.837763761056121</v>
      </c>
      <c r="G11" s="13"/>
    </row>
    <row r="12" spans="1:7" ht="45" customHeight="1">
      <c r="A12" s="11">
        <v>238031</v>
      </c>
      <c r="B12" s="9" t="s">
        <v>12</v>
      </c>
      <c r="C12" s="9">
        <f>'業務發展支出明細表'!D6</f>
        <v>230347</v>
      </c>
      <c r="D12" s="11">
        <v>240473</v>
      </c>
      <c r="E12" s="9">
        <f t="shared" si="0"/>
        <v>-10126</v>
      </c>
      <c r="F12" s="31">
        <f>E12/D12*100</f>
        <v>-4.210867748146361</v>
      </c>
      <c r="G12" s="13"/>
    </row>
    <row r="13" spans="1:7" ht="45" customHeight="1">
      <c r="A13" s="11">
        <v>10718</v>
      </c>
      <c r="B13" s="9" t="s">
        <v>13</v>
      </c>
      <c r="C13" s="11">
        <f>'專案支出明細表'!D6</f>
        <v>8000</v>
      </c>
      <c r="D13" s="11">
        <v>10000</v>
      </c>
      <c r="E13" s="9">
        <f t="shared" si="0"/>
        <v>-2000</v>
      </c>
      <c r="F13" s="31">
        <f>E13/D13*100</f>
        <v>-20</v>
      </c>
      <c r="G13" s="13"/>
    </row>
    <row r="14" spans="1:7" ht="45" customHeight="1">
      <c r="A14" s="11">
        <v>206</v>
      </c>
      <c r="B14" s="9" t="s">
        <v>14</v>
      </c>
      <c r="C14" s="9">
        <v>180</v>
      </c>
      <c r="D14" s="11">
        <v>180</v>
      </c>
      <c r="E14" s="9">
        <f t="shared" si="0"/>
        <v>0</v>
      </c>
      <c r="F14" s="31">
        <f>E14/D14*100</f>
        <v>0</v>
      </c>
      <c r="G14" s="13"/>
    </row>
    <row r="15" spans="1:7" ht="45" customHeight="1">
      <c r="A15" s="11"/>
      <c r="B15" s="9"/>
      <c r="C15" s="9"/>
      <c r="D15" s="11"/>
      <c r="E15" s="9"/>
      <c r="F15" s="31"/>
      <c r="G15" s="13"/>
    </row>
    <row r="16" spans="1:7" ht="45" customHeight="1">
      <c r="A16" s="11"/>
      <c r="B16" s="9"/>
      <c r="C16" s="9"/>
      <c r="D16" s="11"/>
      <c r="E16" s="9"/>
      <c r="F16" s="31"/>
      <c r="G16" s="13"/>
    </row>
    <row r="17" spans="1:7" ht="45" customHeight="1">
      <c r="A17" s="9"/>
      <c r="B17" s="9"/>
      <c r="C17" s="27"/>
      <c r="D17" s="11"/>
      <c r="E17" s="9"/>
      <c r="F17" s="32"/>
      <c r="G17" s="7"/>
    </row>
    <row r="18" spans="1:7" ht="45" customHeight="1">
      <c r="A18" s="9">
        <f>SUM(A7-A11)</f>
        <v>-204653</v>
      </c>
      <c r="B18" s="9" t="s">
        <v>19</v>
      </c>
      <c r="C18" s="9">
        <f>C7-C11</f>
        <v>-179667</v>
      </c>
      <c r="D18" s="11">
        <f>SUM(D7-D11)</f>
        <v>-189578</v>
      </c>
      <c r="E18" s="9">
        <f t="shared" si="0"/>
        <v>9911</v>
      </c>
      <c r="F18" s="31">
        <f>E18/D18*100</f>
        <v>-5.227927291141377</v>
      </c>
      <c r="G18" s="7"/>
    </row>
    <row r="19" spans="1:7" ht="45" customHeight="1">
      <c r="A19" s="14"/>
      <c r="B19" s="14"/>
      <c r="C19" s="14"/>
      <c r="D19" s="29"/>
      <c r="E19" s="15"/>
      <c r="F19" s="33"/>
      <c r="G19" s="16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mergeCells count="9">
    <mergeCell ref="A1:G1"/>
    <mergeCell ref="A2:G2"/>
    <mergeCell ref="A3:G3"/>
    <mergeCell ref="E5:F5"/>
    <mergeCell ref="A5:A6"/>
    <mergeCell ref="B5:B6"/>
    <mergeCell ref="C5:C6"/>
    <mergeCell ref="D5:D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Footer>&amp;C-  7 -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4">
      <selection activeCell="A6" sqref="A6"/>
    </sheetView>
  </sheetViews>
  <sheetFormatPr defaultColWidth="9.00390625" defaultRowHeight="16.5"/>
  <cols>
    <col min="1" max="1" width="27.875" style="5" customWidth="1"/>
    <col min="2" max="2" width="24.00390625" style="5" customWidth="1"/>
    <col min="3" max="3" width="27.875" style="5" customWidth="1"/>
    <col min="4" max="16384" width="9.00390625" style="5" customWidth="1"/>
  </cols>
  <sheetData>
    <row r="1" spans="1:7" ht="21">
      <c r="A1" s="45" t="s">
        <v>0</v>
      </c>
      <c r="B1" s="45"/>
      <c r="C1" s="45"/>
      <c r="D1" s="2"/>
      <c r="E1" s="2"/>
      <c r="F1" s="2"/>
      <c r="G1" s="2"/>
    </row>
    <row r="2" spans="1:7" ht="32.25">
      <c r="A2" s="46" t="s">
        <v>64</v>
      </c>
      <c r="B2" s="46"/>
      <c r="C2" s="46"/>
      <c r="D2" s="3"/>
      <c r="E2" s="3"/>
      <c r="F2" s="3"/>
      <c r="G2" s="3"/>
    </row>
    <row r="3" spans="1:7" ht="16.5">
      <c r="A3" s="47" t="s">
        <v>76</v>
      </c>
      <c r="B3" s="54"/>
      <c r="C3" s="54"/>
      <c r="D3" s="4"/>
      <c r="E3" s="4"/>
      <c r="F3" s="4"/>
      <c r="G3" s="4"/>
    </row>
    <row r="4" spans="1:7" ht="16.5">
      <c r="A4" s="4"/>
      <c r="B4" s="4"/>
      <c r="C4" s="5" t="s">
        <v>7</v>
      </c>
      <c r="D4" s="4"/>
      <c r="E4" s="4"/>
      <c r="F4" s="4"/>
      <c r="G4" s="4"/>
    </row>
    <row r="5" spans="1:3" ht="49.5" customHeight="1">
      <c r="A5" s="6" t="s">
        <v>65</v>
      </c>
      <c r="B5" s="6" t="s">
        <v>3</v>
      </c>
      <c r="C5" s="6" t="s">
        <v>66</v>
      </c>
    </row>
    <row r="6" spans="1:3" ht="49.5" customHeight="1">
      <c r="A6" s="43" t="s">
        <v>20</v>
      </c>
      <c r="B6" s="20">
        <f>SUM(B7:B8)</f>
        <v>2965523</v>
      </c>
      <c r="C6" s="17"/>
    </row>
    <row r="7" spans="1:3" ht="49.5" customHeight="1">
      <c r="A7" s="18" t="s">
        <v>67</v>
      </c>
      <c r="B7" s="23">
        <f>'收支預計表'!C18</f>
        <v>-179667</v>
      </c>
      <c r="C7" s="18"/>
    </row>
    <row r="8" spans="1:3" ht="49.5" customHeight="1">
      <c r="A8" s="18" t="s">
        <v>68</v>
      </c>
      <c r="B8" s="23">
        <f>'資產負債預計表'!D19</f>
        <v>3145190</v>
      </c>
      <c r="C8" s="18" t="s">
        <v>22</v>
      </c>
    </row>
    <row r="9" spans="1:3" ht="49.5" customHeight="1">
      <c r="A9" s="44" t="s">
        <v>21</v>
      </c>
      <c r="B9" s="23">
        <v>0</v>
      </c>
      <c r="C9" s="18"/>
    </row>
    <row r="10" spans="1:3" ht="49.5" customHeight="1">
      <c r="A10" s="44" t="s">
        <v>90</v>
      </c>
      <c r="B10" s="23">
        <f>B6-B9</f>
        <v>2965523</v>
      </c>
      <c r="C10" s="18" t="s">
        <v>22</v>
      </c>
    </row>
    <row r="11" spans="1:3" ht="49.5" customHeight="1">
      <c r="A11" s="18"/>
      <c r="B11" s="18"/>
      <c r="C11" s="18"/>
    </row>
    <row r="12" spans="1:3" ht="49.5" customHeight="1">
      <c r="A12" s="18"/>
      <c r="B12" s="18"/>
      <c r="C12" s="18"/>
    </row>
    <row r="13" spans="1:3" ht="49.5" customHeight="1">
      <c r="A13" s="18"/>
      <c r="B13" s="18"/>
      <c r="C13" s="18"/>
    </row>
    <row r="14" spans="1:3" ht="49.5" customHeight="1">
      <c r="A14" s="18"/>
      <c r="B14" s="18"/>
      <c r="C14" s="18"/>
    </row>
    <row r="15" spans="1:3" ht="49.5" customHeight="1">
      <c r="A15" s="21"/>
      <c r="B15" s="21"/>
      <c r="C15" s="21"/>
    </row>
    <row r="16" ht="49.5" customHeight="1"/>
    <row r="17" ht="49.5" customHeight="1"/>
    <row r="18" ht="49.5" customHeight="1"/>
  </sheetData>
  <mergeCells count="3">
    <mergeCell ref="A3:C3"/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&amp;C-&amp;"標楷體,標準"  8 &amp;"新細明體,標準"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3">
      <selection activeCell="C22" sqref="C22"/>
    </sheetView>
  </sheetViews>
  <sheetFormatPr defaultColWidth="9.00390625" defaultRowHeight="16.5"/>
  <cols>
    <col min="1" max="1" width="15.625" style="0" customWidth="1"/>
    <col min="2" max="2" width="18.625" style="0" customWidth="1"/>
    <col min="3" max="3" width="17.50390625" style="0" customWidth="1"/>
    <col min="4" max="4" width="17.00390625" style="0" customWidth="1"/>
    <col min="5" max="5" width="16.875" style="0" customWidth="1"/>
  </cols>
  <sheetData>
    <row r="1" spans="1:7" ht="21">
      <c r="A1" s="45" t="s">
        <v>0</v>
      </c>
      <c r="B1" s="55"/>
      <c r="C1" s="55"/>
      <c r="D1" s="55"/>
      <c r="E1" s="55"/>
      <c r="F1" s="1"/>
      <c r="G1" s="1"/>
    </row>
    <row r="2" spans="1:7" ht="32.25">
      <c r="A2" s="46" t="s">
        <v>25</v>
      </c>
      <c r="B2" s="55"/>
      <c r="C2" s="55"/>
      <c r="D2" s="55"/>
      <c r="E2" s="55"/>
      <c r="F2" s="1"/>
      <c r="G2" s="1"/>
    </row>
    <row r="3" spans="1:7" ht="16.5">
      <c r="A3" s="47" t="s">
        <v>77</v>
      </c>
      <c r="B3" s="55"/>
      <c r="C3" s="55"/>
      <c r="D3" s="55"/>
      <c r="E3" s="55"/>
      <c r="F3" s="1"/>
      <c r="G3" s="1"/>
    </row>
    <row r="4" spans="1:5" ht="16.5">
      <c r="A4" s="4"/>
      <c r="B4" s="4"/>
      <c r="D4" s="56" t="s">
        <v>7</v>
      </c>
      <c r="E4" s="57"/>
    </row>
    <row r="5" spans="1:7" ht="33">
      <c r="A5" s="42" t="s">
        <v>2</v>
      </c>
      <c r="B5" s="42" t="s">
        <v>26</v>
      </c>
      <c r="C5" s="42" t="s">
        <v>3</v>
      </c>
      <c r="D5" s="42" t="s">
        <v>27</v>
      </c>
      <c r="E5" s="42" t="s">
        <v>28</v>
      </c>
      <c r="F5" s="19"/>
      <c r="G5" s="19"/>
    </row>
    <row r="6" spans="1:5" ht="34.5" customHeight="1">
      <c r="A6" s="8">
        <f>A7+A11+A12</f>
        <v>3200312</v>
      </c>
      <c r="B6" s="8" t="s">
        <v>30</v>
      </c>
      <c r="C6" s="8">
        <f>C7+C11+C12</f>
        <v>2965523</v>
      </c>
      <c r="D6" s="8">
        <f>SUM(D7+D11+D12)</f>
        <v>3145190</v>
      </c>
      <c r="E6" s="39">
        <f>C6-D6</f>
        <v>-179667</v>
      </c>
    </row>
    <row r="7" spans="1:5" ht="34.5" customHeight="1">
      <c r="A7" s="9">
        <f>A8+A9+A10</f>
        <v>1946497</v>
      </c>
      <c r="B7" s="9" t="s">
        <v>33</v>
      </c>
      <c r="C7" s="9">
        <f>SUM(C8:C10)</f>
        <v>1988261</v>
      </c>
      <c r="D7" s="9">
        <f>SUM(D8:D10)</f>
        <v>1844968</v>
      </c>
      <c r="E7" s="40">
        <f aca="true" t="shared" si="0" ref="E7:E22">C7-D7</f>
        <v>143293</v>
      </c>
    </row>
    <row r="8" spans="1:5" ht="34.5" customHeight="1">
      <c r="A8" s="9">
        <v>1915718</v>
      </c>
      <c r="B8" s="9" t="s">
        <v>34</v>
      </c>
      <c r="C8" s="9">
        <f>'現金流量預計表'!B18</f>
        <v>1952561</v>
      </c>
      <c r="D8" s="9">
        <v>1824968</v>
      </c>
      <c r="E8" s="40">
        <f t="shared" si="0"/>
        <v>127593</v>
      </c>
    </row>
    <row r="9" spans="1:5" ht="34.5" customHeight="1">
      <c r="A9" s="9">
        <v>13238</v>
      </c>
      <c r="B9" s="9" t="s">
        <v>40</v>
      </c>
      <c r="C9" s="9">
        <v>13000</v>
      </c>
      <c r="D9" s="9">
        <v>5000</v>
      </c>
      <c r="E9" s="40">
        <f t="shared" si="0"/>
        <v>8000</v>
      </c>
    </row>
    <row r="10" spans="1:5" ht="34.5" customHeight="1">
      <c r="A10" s="9">
        <v>17541</v>
      </c>
      <c r="B10" s="9" t="s">
        <v>43</v>
      </c>
      <c r="C10" s="9">
        <v>22700</v>
      </c>
      <c r="D10" s="9">
        <v>15000</v>
      </c>
      <c r="E10" s="40">
        <f t="shared" si="0"/>
        <v>7700</v>
      </c>
    </row>
    <row r="11" spans="1:5" ht="34.5" customHeight="1">
      <c r="A11" s="9">
        <v>1194121</v>
      </c>
      <c r="B11" s="37" t="s">
        <v>42</v>
      </c>
      <c r="C11" s="9">
        <v>917568</v>
      </c>
      <c r="D11" s="9">
        <v>1240528</v>
      </c>
      <c r="E11" s="40">
        <f>C11-D11</f>
        <v>-322960</v>
      </c>
    </row>
    <row r="12" spans="1:5" ht="34.5" customHeight="1">
      <c r="A12" s="9">
        <f>A13</f>
        <v>59694</v>
      </c>
      <c r="B12" s="9" t="s">
        <v>35</v>
      </c>
      <c r="C12" s="9">
        <v>59694</v>
      </c>
      <c r="D12" s="9">
        <v>59694</v>
      </c>
      <c r="E12" s="40">
        <f t="shared" si="0"/>
        <v>0</v>
      </c>
    </row>
    <row r="13" spans="1:5" ht="34.5" customHeight="1">
      <c r="A13" s="9">
        <v>59694</v>
      </c>
      <c r="B13" s="9" t="s">
        <v>36</v>
      </c>
      <c r="C13" s="9">
        <v>59694</v>
      </c>
      <c r="D13" s="9">
        <v>59694</v>
      </c>
      <c r="E13" s="40">
        <f t="shared" si="0"/>
        <v>0</v>
      </c>
    </row>
    <row r="14" spans="1:5" ht="34.5" customHeight="1">
      <c r="A14" s="9">
        <f>A6</f>
        <v>3200312</v>
      </c>
      <c r="B14" s="38" t="s">
        <v>31</v>
      </c>
      <c r="C14" s="9">
        <f>C6</f>
        <v>2965523</v>
      </c>
      <c r="D14" s="9">
        <f>D6</f>
        <v>3145190</v>
      </c>
      <c r="E14" s="40">
        <f t="shared" si="0"/>
        <v>-179667</v>
      </c>
    </row>
    <row r="15" spans="1:5" ht="34.5" customHeight="1">
      <c r="A15" s="9">
        <f>A16</f>
        <v>103</v>
      </c>
      <c r="B15" s="9" t="s">
        <v>78</v>
      </c>
      <c r="C15" s="9"/>
      <c r="D15" s="9"/>
      <c r="E15" s="40"/>
    </row>
    <row r="16" spans="1:5" ht="34.5" customHeight="1">
      <c r="A16" s="9">
        <f>A17</f>
        <v>103</v>
      </c>
      <c r="B16" s="9" t="s">
        <v>80</v>
      </c>
      <c r="C16" s="9"/>
      <c r="D16" s="9"/>
      <c r="E16" s="40"/>
    </row>
    <row r="17" spans="1:5" ht="34.5" customHeight="1">
      <c r="A17" s="9">
        <v>103</v>
      </c>
      <c r="B17" s="38" t="s">
        <v>79</v>
      </c>
      <c r="C17" s="9"/>
      <c r="D17" s="9"/>
      <c r="E17" s="40"/>
    </row>
    <row r="18" spans="1:5" ht="34.5" customHeight="1">
      <c r="A18" s="9">
        <f>A19</f>
        <v>3200209</v>
      </c>
      <c r="B18" s="9" t="s">
        <v>29</v>
      </c>
      <c r="C18" s="9">
        <f>C19</f>
        <v>2965523</v>
      </c>
      <c r="D18" s="9">
        <f>D19</f>
        <v>3145190</v>
      </c>
      <c r="E18" s="40">
        <f t="shared" si="0"/>
        <v>-179667</v>
      </c>
    </row>
    <row r="19" spans="1:5" ht="34.5" customHeight="1">
      <c r="A19" s="9">
        <f>A20+A21</f>
        <v>3200209</v>
      </c>
      <c r="B19" s="9" t="s">
        <v>37</v>
      </c>
      <c r="C19" s="9">
        <f>SUM(C20:C21)</f>
        <v>2965523</v>
      </c>
      <c r="D19" s="9">
        <f>SUM(D20+D21)</f>
        <v>3145190</v>
      </c>
      <c r="E19" s="40">
        <f>C19-D19</f>
        <v>-179667</v>
      </c>
    </row>
    <row r="20" spans="1:5" ht="34.5" customHeight="1">
      <c r="A20" s="9">
        <v>3404862</v>
      </c>
      <c r="B20" s="9" t="s">
        <v>38</v>
      </c>
      <c r="C20" s="9">
        <f>D19</f>
        <v>3145190</v>
      </c>
      <c r="D20" s="9">
        <v>3334768</v>
      </c>
      <c r="E20" s="40">
        <f t="shared" si="0"/>
        <v>-189578</v>
      </c>
    </row>
    <row r="21" spans="1:5" ht="34.5" customHeight="1">
      <c r="A21" s="9">
        <v>-204653</v>
      </c>
      <c r="B21" s="9" t="s">
        <v>39</v>
      </c>
      <c r="C21" s="9">
        <f>'收支預計表'!C18</f>
        <v>-179667</v>
      </c>
      <c r="D21" s="9">
        <v>-189578</v>
      </c>
      <c r="E21" s="40">
        <f t="shared" si="0"/>
        <v>9911</v>
      </c>
    </row>
    <row r="22" spans="1:5" ht="34.5" customHeight="1">
      <c r="A22" s="14">
        <f>A15+A18</f>
        <v>3200312</v>
      </c>
      <c r="B22" s="15" t="s">
        <v>32</v>
      </c>
      <c r="C22" s="14">
        <f>C18</f>
        <v>2965523</v>
      </c>
      <c r="D22" s="14">
        <f>D18</f>
        <v>3145190</v>
      </c>
      <c r="E22" s="41">
        <f t="shared" si="0"/>
        <v>-179667</v>
      </c>
    </row>
  </sheetData>
  <mergeCells count="4">
    <mergeCell ref="A2:E2"/>
    <mergeCell ref="A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&amp;C- &amp;"標楷體,標準" 10 &amp;"新細明體,標準"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0">
      <selection activeCell="C20" sqref="C20"/>
    </sheetView>
  </sheetViews>
  <sheetFormatPr defaultColWidth="9.00390625" defaultRowHeight="16.5"/>
  <cols>
    <col min="1" max="1" width="31.75390625" style="5" customWidth="1"/>
    <col min="2" max="2" width="23.50390625" style="5" customWidth="1"/>
    <col min="3" max="3" width="28.625" style="5" customWidth="1"/>
    <col min="4" max="16384" width="9.00390625" style="5" customWidth="1"/>
  </cols>
  <sheetData>
    <row r="1" spans="1:3" ht="21">
      <c r="A1" s="45" t="s">
        <v>0</v>
      </c>
      <c r="B1" s="45"/>
      <c r="C1" s="45"/>
    </row>
    <row r="2" spans="1:3" ht="32.25">
      <c r="A2" s="46" t="s">
        <v>23</v>
      </c>
      <c r="B2" s="46"/>
      <c r="C2" s="46"/>
    </row>
    <row r="3" spans="1:3" ht="16.5">
      <c r="A3" s="47" t="s">
        <v>76</v>
      </c>
      <c r="B3" s="54"/>
      <c r="C3" s="54"/>
    </row>
    <row r="4" spans="1:3" ht="16.5">
      <c r="A4" s="4"/>
      <c r="B4" s="4"/>
      <c r="C4" s="5" t="s">
        <v>7</v>
      </c>
    </row>
    <row r="5" spans="1:3" ht="25.5" customHeight="1">
      <c r="A5" s="6" t="s">
        <v>65</v>
      </c>
      <c r="B5" s="6" t="s">
        <v>3</v>
      </c>
      <c r="C5" s="6" t="s">
        <v>66</v>
      </c>
    </row>
    <row r="6" spans="1:3" ht="45" customHeight="1">
      <c r="A6" s="17" t="s">
        <v>70</v>
      </c>
      <c r="B6" s="20"/>
      <c r="C6" s="17"/>
    </row>
    <row r="7" spans="1:3" ht="45" customHeight="1">
      <c r="A7" s="18" t="s">
        <v>67</v>
      </c>
      <c r="B7" s="23">
        <f>'收支預計表'!C18</f>
        <v>-179667</v>
      </c>
      <c r="C7" s="18" t="s">
        <v>41</v>
      </c>
    </row>
    <row r="8" spans="1:3" ht="45" customHeight="1">
      <c r="A8" s="18" t="s">
        <v>73</v>
      </c>
      <c r="B8" s="23"/>
      <c r="C8" s="18"/>
    </row>
    <row r="9" spans="1:3" ht="45" customHeight="1">
      <c r="A9" s="18" t="s">
        <v>82</v>
      </c>
      <c r="B9" s="23">
        <v>-8000</v>
      </c>
      <c r="C9" s="18"/>
    </row>
    <row r="10" spans="1:3" ht="45" customHeight="1">
      <c r="A10" s="18" t="s">
        <v>83</v>
      </c>
      <c r="B10" s="23">
        <v>-7700</v>
      </c>
      <c r="C10" s="18"/>
    </row>
    <row r="11" spans="1:3" ht="45" customHeight="1">
      <c r="A11" s="18" t="s">
        <v>85</v>
      </c>
      <c r="B11" s="23">
        <v>72960</v>
      </c>
      <c r="C11" s="18" t="s">
        <v>71</v>
      </c>
    </row>
    <row r="12" spans="1:3" ht="45" customHeight="1">
      <c r="A12" s="18" t="s">
        <v>74</v>
      </c>
      <c r="B12" s="23">
        <f>SUM(B7:B11)</f>
        <v>-122407</v>
      </c>
      <c r="C12" s="18"/>
    </row>
    <row r="13" spans="1:3" ht="45" customHeight="1">
      <c r="A13" s="18" t="s">
        <v>84</v>
      </c>
      <c r="B13" s="23"/>
      <c r="C13" s="18"/>
    </row>
    <row r="14" spans="1:3" ht="45" customHeight="1">
      <c r="A14" s="18" t="s">
        <v>88</v>
      </c>
      <c r="B14" s="23">
        <v>250000</v>
      </c>
      <c r="C14" s="18"/>
    </row>
    <row r="15" spans="1:3" ht="45" customHeight="1">
      <c r="A15" s="18" t="s">
        <v>86</v>
      </c>
      <c r="B15" s="23">
        <f>SUM(B14)</f>
        <v>250000</v>
      </c>
      <c r="C15" s="18"/>
    </row>
    <row r="16" spans="1:3" ht="45" customHeight="1">
      <c r="A16" s="18" t="s">
        <v>87</v>
      </c>
      <c r="B16" s="23">
        <f>B12+B15</f>
        <v>127593</v>
      </c>
      <c r="C16" s="18"/>
    </row>
    <row r="17" spans="1:3" ht="45" customHeight="1">
      <c r="A17" s="18" t="s">
        <v>72</v>
      </c>
      <c r="B17" s="23">
        <f>'資產負債預計表'!D8</f>
        <v>1824968</v>
      </c>
      <c r="C17" s="18"/>
    </row>
    <row r="18" spans="1:3" ht="45" customHeight="1">
      <c r="A18" s="21" t="s">
        <v>24</v>
      </c>
      <c r="B18" s="35">
        <f>B16+B17</f>
        <v>1952561</v>
      </c>
      <c r="C18" s="21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&amp;C&amp;"標楷體,標準"- 9 -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6" sqref="E6:E7"/>
    </sheetView>
  </sheetViews>
  <sheetFormatPr defaultColWidth="9.00390625" defaultRowHeight="16.5"/>
  <cols>
    <col min="1" max="1" width="14.25390625" style="5" customWidth="1"/>
    <col min="2" max="2" width="14.375" style="5" customWidth="1"/>
    <col min="3" max="3" width="17.25390625" style="5" customWidth="1"/>
    <col min="4" max="4" width="16.50390625" style="5" customWidth="1"/>
    <col min="5" max="5" width="18.50390625" style="5" customWidth="1"/>
    <col min="6" max="16384" width="9.00390625" style="5" customWidth="1"/>
  </cols>
  <sheetData>
    <row r="1" spans="1:5" ht="21">
      <c r="A1" s="45" t="s">
        <v>0</v>
      </c>
      <c r="B1" s="54"/>
      <c r="C1" s="54"/>
      <c r="D1" s="54"/>
      <c r="E1" s="54"/>
    </row>
    <row r="2" spans="1:5" ht="32.25">
      <c r="A2" s="46" t="s">
        <v>47</v>
      </c>
      <c r="B2" s="54"/>
      <c r="C2" s="54"/>
      <c r="D2" s="54"/>
      <c r="E2" s="54"/>
    </row>
    <row r="3" spans="1:5" ht="16.5">
      <c r="A3" s="47" t="s">
        <v>75</v>
      </c>
      <c r="B3" s="54"/>
      <c r="C3" s="54"/>
      <c r="D3" s="54"/>
      <c r="E3" s="54"/>
    </row>
    <row r="4" spans="1:5" ht="16.5">
      <c r="A4" s="4"/>
      <c r="B4" s="4"/>
      <c r="D4" s="56" t="s">
        <v>7</v>
      </c>
      <c r="E4" s="56"/>
    </row>
    <row r="5" spans="1:5" ht="49.5" customHeight="1">
      <c r="A5" s="6" t="s">
        <v>2</v>
      </c>
      <c r="B5" s="6" t="s">
        <v>27</v>
      </c>
      <c r="C5" s="6" t="s">
        <v>69</v>
      </c>
      <c r="D5" s="6" t="s">
        <v>3</v>
      </c>
      <c r="E5" s="6" t="s">
        <v>44</v>
      </c>
    </row>
    <row r="6" spans="1:5" ht="49.5" customHeight="1">
      <c r="A6" s="20">
        <f>'收支預計表'!A13</f>
        <v>10718</v>
      </c>
      <c r="B6" s="20">
        <f>'收支預計表'!D13</f>
        <v>10000</v>
      </c>
      <c r="C6" s="20" t="s">
        <v>46</v>
      </c>
      <c r="D6" s="20">
        <v>8000</v>
      </c>
      <c r="E6" s="58" t="s">
        <v>89</v>
      </c>
    </row>
    <row r="7" spans="1:5" ht="49.5" customHeight="1">
      <c r="A7" s="23"/>
      <c r="B7" s="23"/>
      <c r="C7" s="23"/>
      <c r="D7" s="23"/>
      <c r="E7" s="59"/>
    </row>
    <row r="8" spans="1:5" ht="49.5" customHeight="1">
      <c r="A8" s="23"/>
      <c r="B8" s="23"/>
      <c r="C8" s="23"/>
      <c r="D8" s="23"/>
      <c r="E8" s="36"/>
    </row>
    <row r="9" spans="1:5" ht="49.5" customHeight="1">
      <c r="A9" s="23"/>
      <c r="B9" s="23"/>
      <c r="C9" s="23"/>
      <c r="D9" s="23"/>
      <c r="E9" s="36"/>
    </row>
    <row r="10" spans="1:5" ht="49.5" customHeight="1">
      <c r="A10" s="23"/>
      <c r="B10" s="23"/>
      <c r="C10" s="23"/>
      <c r="D10" s="23"/>
      <c r="E10" s="23"/>
    </row>
    <row r="11" spans="1:5" ht="49.5" customHeight="1">
      <c r="A11" s="23"/>
      <c r="B11" s="23"/>
      <c r="C11" s="23"/>
      <c r="D11" s="23"/>
      <c r="E11" s="23"/>
    </row>
    <row r="12" spans="1:5" ht="49.5" customHeight="1">
      <c r="A12" s="23"/>
      <c r="B12" s="23"/>
      <c r="C12" s="23"/>
      <c r="D12" s="23"/>
      <c r="E12" s="23"/>
    </row>
    <row r="13" spans="1:5" ht="49.5" customHeight="1">
      <c r="A13" s="23"/>
      <c r="B13" s="23"/>
      <c r="C13" s="23"/>
      <c r="D13" s="23"/>
      <c r="E13" s="23"/>
    </row>
    <row r="14" spans="1:5" ht="49.5" customHeight="1">
      <c r="A14" s="23"/>
      <c r="B14" s="23"/>
      <c r="C14" s="23"/>
      <c r="D14" s="23"/>
      <c r="E14" s="23"/>
    </row>
    <row r="15" spans="1:5" ht="49.5" customHeight="1">
      <c r="A15" s="23"/>
      <c r="B15" s="23"/>
      <c r="C15" s="23"/>
      <c r="D15" s="23"/>
      <c r="E15" s="23"/>
    </row>
    <row r="16" spans="1:5" ht="49.5" customHeight="1">
      <c r="A16" s="35"/>
      <c r="B16" s="35"/>
      <c r="C16" s="35"/>
      <c r="D16" s="35"/>
      <c r="E16" s="35"/>
    </row>
  </sheetData>
  <mergeCells count="5">
    <mergeCell ref="E6:E7"/>
    <mergeCell ref="A1:E1"/>
    <mergeCell ref="A2:E2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&amp;C-&amp;"標楷體,標準" 13&amp;"新細明體,標準"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9" sqref="D9"/>
    </sheetView>
  </sheetViews>
  <sheetFormatPr defaultColWidth="9.00390625" defaultRowHeight="16.5"/>
  <cols>
    <col min="1" max="1" width="14.25390625" style="5" customWidth="1"/>
    <col min="2" max="2" width="14.375" style="5" customWidth="1"/>
    <col min="3" max="3" width="17.25390625" style="5" customWidth="1"/>
    <col min="4" max="4" width="16.50390625" style="5" customWidth="1"/>
    <col min="5" max="5" width="19.25390625" style="5" customWidth="1"/>
    <col min="6" max="16384" width="9.00390625" style="5" customWidth="1"/>
  </cols>
  <sheetData>
    <row r="1" spans="1:5" ht="21">
      <c r="A1" s="45" t="s">
        <v>0</v>
      </c>
      <c r="B1" s="54"/>
      <c r="C1" s="54"/>
      <c r="D1" s="54"/>
      <c r="E1" s="54"/>
    </row>
    <row r="2" spans="1:5" ht="32.25">
      <c r="A2" s="46" t="s">
        <v>45</v>
      </c>
      <c r="B2" s="54"/>
      <c r="C2" s="54"/>
      <c r="D2" s="54"/>
      <c r="E2" s="54"/>
    </row>
    <row r="3" spans="1:5" ht="16.5">
      <c r="A3" s="47" t="s">
        <v>75</v>
      </c>
      <c r="B3" s="54"/>
      <c r="C3" s="54"/>
      <c r="D3" s="54"/>
      <c r="E3" s="54"/>
    </row>
    <row r="4" spans="1:5" ht="16.5">
      <c r="A4" s="4"/>
      <c r="B4" s="4"/>
      <c r="D4" s="56" t="s">
        <v>7</v>
      </c>
      <c r="E4" s="56"/>
    </row>
    <row r="5" spans="1:5" ht="49.5" customHeight="1">
      <c r="A5" s="6" t="s">
        <v>2</v>
      </c>
      <c r="B5" s="6" t="s">
        <v>27</v>
      </c>
      <c r="C5" s="6" t="s">
        <v>69</v>
      </c>
      <c r="D5" s="6" t="s">
        <v>3</v>
      </c>
      <c r="E5" s="6" t="s">
        <v>44</v>
      </c>
    </row>
    <row r="6" spans="1:5" ht="49.5" customHeight="1">
      <c r="A6" s="20">
        <f>'收支預計表'!A12</f>
        <v>238031</v>
      </c>
      <c r="B6" s="20">
        <f>'收支預計表'!D12</f>
        <v>240473</v>
      </c>
      <c r="C6" s="20" t="s">
        <v>46</v>
      </c>
      <c r="D6" s="20">
        <v>230347</v>
      </c>
      <c r="E6" s="60" t="s">
        <v>81</v>
      </c>
    </row>
    <row r="7" spans="1:5" ht="49.5" customHeight="1">
      <c r="A7" s="23"/>
      <c r="B7" s="23"/>
      <c r="C7" s="23"/>
      <c r="D7" s="23"/>
      <c r="E7" s="61"/>
    </row>
    <row r="8" spans="1:5" ht="49.5" customHeight="1">
      <c r="A8" s="23"/>
      <c r="B8" s="23"/>
      <c r="C8" s="23"/>
      <c r="D8" s="23"/>
      <c r="E8" s="61"/>
    </row>
    <row r="9" spans="1:5" ht="49.5" customHeight="1">
      <c r="A9" s="23"/>
      <c r="B9" s="23"/>
      <c r="C9" s="23"/>
      <c r="D9" s="23"/>
      <c r="E9" s="61"/>
    </row>
    <row r="10" spans="1:5" ht="49.5" customHeight="1">
      <c r="A10" s="23"/>
      <c r="B10" s="23"/>
      <c r="C10" s="23"/>
      <c r="D10" s="23"/>
      <c r="E10" s="23"/>
    </row>
    <row r="11" spans="1:5" ht="49.5" customHeight="1">
      <c r="A11" s="23"/>
      <c r="B11" s="23"/>
      <c r="C11" s="23"/>
      <c r="D11" s="23"/>
      <c r="E11" s="23"/>
    </row>
    <row r="12" spans="1:5" ht="49.5" customHeight="1">
      <c r="A12" s="23"/>
      <c r="B12" s="23"/>
      <c r="C12" s="23"/>
      <c r="D12" s="23"/>
      <c r="E12" s="23"/>
    </row>
    <row r="13" spans="1:5" ht="49.5" customHeight="1">
      <c r="A13" s="23"/>
      <c r="B13" s="23"/>
      <c r="C13" s="23"/>
      <c r="D13" s="23"/>
      <c r="E13" s="23"/>
    </row>
    <row r="14" spans="1:5" ht="49.5" customHeight="1">
      <c r="A14" s="23"/>
      <c r="B14" s="23"/>
      <c r="C14" s="23"/>
      <c r="D14" s="23"/>
      <c r="E14" s="23"/>
    </row>
    <row r="15" spans="1:5" ht="49.5" customHeight="1">
      <c r="A15" s="23"/>
      <c r="B15" s="23"/>
      <c r="C15" s="23"/>
      <c r="D15" s="23"/>
      <c r="E15" s="23"/>
    </row>
    <row r="16" spans="1:5" ht="49.5" customHeight="1">
      <c r="A16" s="35"/>
      <c r="B16" s="35"/>
      <c r="C16" s="35"/>
      <c r="D16" s="35"/>
      <c r="E16" s="35"/>
    </row>
  </sheetData>
  <mergeCells count="5">
    <mergeCell ref="E6:E9"/>
    <mergeCell ref="A1:E1"/>
    <mergeCell ref="A2:E2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&amp;C&amp;"標楷體,標準"- 12 -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6" sqref="B6"/>
    </sheetView>
  </sheetViews>
  <sheetFormatPr defaultColWidth="9.00390625" defaultRowHeight="16.5"/>
  <cols>
    <col min="1" max="1" width="15.75390625" style="5" customWidth="1"/>
    <col min="2" max="2" width="13.625" style="5" customWidth="1"/>
    <col min="3" max="3" width="12.00390625" style="5" customWidth="1"/>
    <col min="4" max="4" width="11.375" style="5" customWidth="1"/>
    <col min="5" max="5" width="12.875" style="5" customWidth="1"/>
    <col min="6" max="6" width="14.25390625" style="5" customWidth="1"/>
    <col min="7" max="16384" width="9.00390625" style="5" customWidth="1"/>
  </cols>
  <sheetData>
    <row r="1" spans="1:6" ht="21">
      <c r="A1" s="45" t="s">
        <v>49</v>
      </c>
      <c r="B1" s="54"/>
      <c r="C1" s="54"/>
      <c r="D1" s="54"/>
      <c r="E1" s="54"/>
      <c r="F1" s="54"/>
    </row>
    <row r="2" spans="1:6" ht="32.25">
      <c r="A2" s="46" t="s">
        <v>50</v>
      </c>
      <c r="B2" s="54"/>
      <c r="C2" s="54"/>
      <c r="D2" s="54"/>
      <c r="E2" s="54"/>
      <c r="F2" s="54"/>
    </row>
    <row r="3" spans="1:6" ht="16.5">
      <c r="A3" s="47" t="s">
        <v>75</v>
      </c>
      <c r="B3" s="54"/>
      <c r="C3" s="54"/>
      <c r="D3" s="54"/>
      <c r="E3" s="54"/>
      <c r="F3" s="54"/>
    </row>
    <row r="4" spans="1:6" ht="16.5">
      <c r="A4" s="4"/>
      <c r="B4" s="4"/>
      <c r="D4" s="62" t="s">
        <v>51</v>
      </c>
      <c r="E4" s="62"/>
      <c r="F4" s="63"/>
    </row>
    <row r="5" spans="1:6" ht="16.5">
      <c r="A5" s="22" t="s">
        <v>52</v>
      </c>
      <c r="B5" s="22" t="s">
        <v>53</v>
      </c>
      <c r="C5" s="22" t="s">
        <v>54</v>
      </c>
      <c r="D5" s="22" t="s">
        <v>55</v>
      </c>
      <c r="E5" s="22" t="s">
        <v>56</v>
      </c>
      <c r="F5" s="22" t="s">
        <v>57</v>
      </c>
    </row>
    <row r="6" spans="1:6" ht="49.5" customHeight="1">
      <c r="A6" s="17" t="s">
        <v>58</v>
      </c>
      <c r="B6" s="20">
        <v>40070</v>
      </c>
      <c r="C6" s="34">
        <v>0.0075</v>
      </c>
      <c r="D6" s="25" t="s">
        <v>59</v>
      </c>
      <c r="E6" s="20">
        <f>ROUND(B6*C6,0)</f>
        <v>301</v>
      </c>
      <c r="F6" s="17"/>
    </row>
    <row r="7" spans="1:6" ht="49.5" customHeight="1">
      <c r="A7" s="18" t="s">
        <v>60</v>
      </c>
      <c r="B7" s="23">
        <f>1881473+250000</f>
        <v>2131473</v>
      </c>
      <c r="C7" s="24">
        <v>0.0206</v>
      </c>
      <c r="D7" s="18">
        <v>1</v>
      </c>
      <c r="E7" s="23">
        <f>ROUND(B7*C7,0)</f>
        <v>43908</v>
      </c>
      <c r="F7" s="18"/>
    </row>
    <row r="8" spans="1:6" ht="49.5" customHeight="1">
      <c r="A8" s="18" t="s">
        <v>61</v>
      </c>
      <c r="B8" s="23">
        <v>800000</v>
      </c>
      <c r="C8" s="24">
        <v>0.035</v>
      </c>
      <c r="D8" s="18">
        <v>15</v>
      </c>
      <c r="E8" s="23">
        <f>ROUND((B8*C8)-(1044022*12/1000)-(68391*12/1000),0)</f>
        <v>14651</v>
      </c>
      <c r="F8" s="18" t="s">
        <v>62</v>
      </c>
    </row>
    <row r="9" spans="1:6" ht="49.5" customHeight="1">
      <c r="A9" s="18"/>
      <c r="B9" s="23"/>
      <c r="C9" s="24"/>
      <c r="D9" s="18"/>
      <c r="E9" s="23"/>
      <c r="F9" s="18"/>
    </row>
    <row r="10" spans="1:6" ht="49.5" customHeight="1">
      <c r="A10" s="18"/>
      <c r="B10" s="18"/>
      <c r="C10" s="18"/>
      <c r="D10" s="18"/>
      <c r="E10" s="18"/>
      <c r="F10" s="18"/>
    </row>
    <row r="11" spans="1:6" ht="49.5" customHeight="1">
      <c r="A11" s="18"/>
      <c r="B11" s="18"/>
      <c r="C11" s="18"/>
      <c r="D11" s="18"/>
      <c r="E11" s="18"/>
      <c r="F11" s="18"/>
    </row>
    <row r="12" spans="1:6" ht="49.5" customHeight="1">
      <c r="A12" s="18"/>
      <c r="B12" s="18"/>
      <c r="C12" s="18"/>
      <c r="D12" s="18"/>
      <c r="E12" s="18"/>
      <c r="F12" s="18"/>
    </row>
    <row r="13" spans="1:6" ht="49.5" customHeight="1">
      <c r="A13" s="18"/>
      <c r="B13" s="18"/>
      <c r="C13" s="18"/>
      <c r="D13" s="18"/>
      <c r="E13" s="18"/>
      <c r="F13" s="18"/>
    </row>
    <row r="14" spans="1:6" ht="49.5" customHeight="1">
      <c r="A14" s="18"/>
      <c r="B14" s="18"/>
      <c r="C14" s="18"/>
      <c r="D14" s="18"/>
      <c r="E14" s="18"/>
      <c r="F14" s="18"/>
    </row>
    <row r="15" spans="1:6" ht="49.5" customHeight="1">
      <c r="A15" s="18"/>
      <c r="B15" s="18"/>
      <c r="C15" s="18"/>
      <c r="D15" s="18"/>
      <c r="E15" s="18"/>
      <c r="F15" s="18"/>
    </row>
    <row r="16" spans="1:6" ht="49.5" customHeight="1">
      <c r="A16" s="18"/>
      <c r="B16" s="18"/>
      <c r="C16" s="18"/>
      <c r="D16" s="18"/>
      <c r="E16" s="18"/>
      <c r="F16" s="18"/>
    </row>
    <row r="17" spans="1:6" ht="49.5" customHeight="1">
      <c r="A17" s="26" t="s">
        <v>63</v>
      </c>
      <c r="B17" s="35">
        <f>SUM(B6:B16)</f>
        <v>2971543</v>
      </c>
      <c r="C17" s="21"/>
      <c r="D17" s="21"/>
      <c r="E17" s="35">
        <f>SUM(E6:E16)</f>
        <v>58860</v>
      </c>
      <c r="F17" s="21"/>
    </row>
  </sheetData>
  <mergeCells count="4">
    <mergeCell ref="A1:F1"/>
    <mergeCell ref="A2:F2"/>
    <mergeCell ref="A3:F3"/>
    <mergeCell ref="D4:F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&amp;C&amp;"標楷體,標準"- 11 -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保險業務發展基金96年度預算書</dc:title>
  <dc:subject>保險業務發展基金96年度預算書</dc:subject>
  <dc:creator>行政院金融監督管理委員會</dc:creator>
  <cp:keywords>96年,保險業務發展基金,預算書</cp:keywords>
  <dc:description>此文件係保險業務發展基金96年度預算書</dc:description>
  <cp:lastModifiedBy>王淑芬</cp:lastModifiedBy>
  <cp:lastPrinted>2006-06-14T06:22:17Z</cp:lastPrinted>
  <dcterms:created xsi:type="dcterms:W3CDTF">2003-05-21T05:35:45Z</dcterms:created>
  <dcterms:modified xsi:type="dcterms:W3CDTF">2009-02-18T06:56:27Z</dcterms:modified>
  <cp:category>J20,920,I13</cp:category>
  <cp:version/>
  <cp:contentType/>
  <cp:contentStatus/>
</cp:coreProperties>
</file>